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corvirtus.sharepoint.com/sites/Shared-Client/Shared Documents/Business Development/Marketing/Collateral/Turnover Calculator/"/>
    </mc:Choice>
  </mc:AlternateContent>
  <xr:revisionPtr revIDLastSave="11" documentId="8_{B98E2DC3-3E21-47FD-87F4-06D0C0883B87}" xr6:coauthVersionLast="47" xr6:coauthVersionMax="47" xr10:uidLastSave="{6182FEC2-D4E8-477A-B2E1-2432D4EAD211}"/>
  <bookViews>
    <workbookView xWindow="-108" yWindow="-108" windowWidth="23256" windowHeight="13896" tabRatio="500" activeTab="1" xr2:uid="{00000000-000D-0000-FFFF-FFFF00000000}"/>
  </bookViews>
  <sheets>
    <sheet name="details" sheetId="4" r:id="rId1"/>
    <sheet name="calculator" sheetId="7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7" l="1"/>
  <c r="C7" i="7" s="1"/>
  <c r="C18" i="7"/>
  <c r="C19" i="7"/>
  <c r="C23" i="7"/>
  <c r="C26" i="7"/>
  <c r="C31" i="7"/>
  <c r="C34" i="7"/>
  <c r="C11" i="7" l="1"/>
  <c r="C13" i="7" s="1"/>
  <c r="C38" i="7"/>
  <c r="C41" i="7" s="1"/>
  <c r="D49" i="7" l="1"/>
</calcChain>
</file>

<file path=xl/sharedStrings.xml><?xml version="1.0" encoding="utf-8"?>
<sst xmlns="http://schemas.openxmlformats.org/spreadsheetml/2006/main" count="58" uniqueCount="49">
  <si>
    <t>DISCLAIMER</t>
  </si>
  <si>
    <t>HOW TO USE THIS CALCULATOR</t>
  </si>
  <si>
    <t>COST</t>
  </si>
  <si>
    <t>NOTES</t>
  </si>
  <si>
    <t>Annual Base Salary</t>
  </si>
  <si>
    <t>Estimated at 30% of base salary</t>
  </si>
  <si>
    <t>Based on 235 working days</t>
  </si>
  <si>
    <t># of Days Position Vacant</t>
  </si>
  <si>
    <t>1) Fill-in the grey-cells to make the calculation</t>
  </si>
  <si>
    <t>Total Hours to Fill Position</t>
  </si>
  <si>
    <t>HR or Hiring Manager Hourly Rate</t>
  </si>
  <si>
    <t>CURRENT EMPLOYEE COST</t>
  </si>
  <si>
    <t>Annual Benefits Cost</t>
  </si>
  <si>
    <t>Total Training Days Consumed</t>
  </si>
  <si>
    <t>DAYS TO PREVIOUS PRODUCTIVITY</t>
  </si>
  <si>
    <t>Daily Employee Cost</t>
  </si>
  <si>
    <t>Days to 100% Productivity</t>
  </si>
  <si>
    <t>Productivity Loss Cost</t>
  </si>
  <si>
    <t>TOTAL COST OF TURNOVER</t>
  </si>
  <si>
    <t>COST OF EMPLOYEE TURNOVER CALCULATOR</t>
  </si>
  <si>
    <t>Daily Cost (Salary + Benefits)</t>
  </si>
  <si>
    <t>VACANCY COSTS / LOSS OF PRODUCTIVITY FROM OTHER EMPLOYEES FILLING IN FOR THE VACANT POSITION</t>
  </si>
  <si>
    <t xml:space="preserve"> NEW HIRE TRAINING COST</t>
  </si>
  <si>
    <t>Daily Cost of new hire at same rate as departing employee</t>
  </si>
  <si>
    <t>Prior to reaching 100%, assume individual performs at 50% of replaced employee</t>
  </si>
  <si>
    <t>Other Training Costs</t>
  </si>
  <si>
    <t>2) Save or Print the calculator for use</t>
  </si>
  <si>
    <t>Total New Hire Training Cost</t>
  </si>
  <si>
    <t>CALCULATION FORMULA =
(based on 90 day vacancy)</t>
  </si>
  <si>
    <t>Daily Cost of Covering for the Position</t>
  </si>
  <si>
    <t>Total Cost to "Cover" Position</t>
  </si>
  <si>
    <t>Based on 235 working days &amp; 7.5hrs per day</t>
  </si>
  <si>
    <t>assumed, at 37% of Daily Cost for departing employee</t>
  </si>
  <si>
    <t>New Hire - Resume Screening (Hours)</t>
  </si>
  <si>
    <t>New Hire - Interviews (Hours)</t>
  </si>
  <si>
    <t>Departing Employee - Exit Interview Cost</t>
  </si>
  <si>
    <t>Departing Employee - Other Seperation Costs</t>
  </si>
  <si>
    <t>New Hire - Advertising Costs</t>
  </si>
  <si>
    <t>New Hire - Other Admin Costs</t>
  </si>
  <si>
    <t>Mentor or Manager Salary</t>
  </si>
  <si>
    <t>Mentor or Manager Onboarding Daily Rate</t>
  </si>
  <si>
    <t>HR or Hiring Manager Salary</t>
  </si>
  <si>
    <t>[Cost to "Cover" Position + Cost to Hire Replacement + Vacancy Costs + New Hire Training Cost + Productivity Loss Cost]</t>
  </si>
  <si>
    <t>SEPERATION COST &amp; COST TO HIRE REPLACEMENT</t>
  </si>
  <si>
    <t>Separation Cost &amp; Cost to Hire Replacement</t>
  </si>
  <si>
    <t>Average difference in revenue per day between employee at 100% versus new employee. Enter dollar amount.</t>
  </si>
  <si>
    <t>Average Projected Loss in Revenue</t>
  </si>
  <si>
    <t xml:space="preserve">This tool is for illustrative purposes only. </t>
  </si>
  <si>
    <t>assumed, 3hrs of HR manager consumed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</si>
</sst>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theme="0"/>
      <name val="Helvetica"/>
      <family val="2"/>
    </font>
    <font>
      <u/>
      <sz val="20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Roboto"/>
    </font>
    <font>
      <b/>
      <sz val="24"/>
      <color theme="0"/>
      <name val="Roboto"/>
    </font>
    <font>
      <b/>
      <sz val="14"/>
      <color theme="1"/>
      <name val="Roboto"/>
    </font>
    <font>
      <sz val="14"/>
      <color theme="1"/>
      <name val="Roboto"/>
    </font>
    <font>
      <i/>
      <sz val="14"/>
      <color theme="1"/>
      <name val="Roboto"/>
    </font>
    <font>
      <b/>
      <i/>
      <sz val="14"/>
      <color theme="1"/>
      <name val="Roboto"/>
    </font>
    <font>
      <b/>
      <sz val="16"/>
      <color theme="1"/>
      <name val="Roboto"/>
    </font>
    <font>
      <b/>
      <sz val="14"/>
      <color rgb="FFFF0000"/>
      <name val="Roboto"/>
    </font>
    <font>
      <b/>
      <sz val="14"/>
      <color theme="0"/>
      <name val="Roboto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E008B"/>
        <bgColor theme="0"/>
      </patternFill>
    </fill>
    <fill>
      <patternFill patternType="solid">
        <fgColor rgb="FF008EAA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5" fillId="2" borderId="0" xfId="86" applyFont="1" applyFill="1" applyAlignment="1">
      <alignment horizontal="center"/>
    </xf>
    <xf numFmtId="0" fontId="6" fillId="2" borderId="0" xfId="0" applyFont="1" applyFill="1"/>
    <xf numFmtId="0" fontId="7" fillId="3" borderId="0" xfId="0" applyFont="1" applyFill="1" applyAlignment="1">
      <alignment vertical="center"/>
    </xf>
    <xf numFmtId="164" fontId="7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7" borderId="2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7" fillId="3" borderId="8" xfId="0" applyFont="1" applyFill="1" applyBorder="1" applyAlignment="1">
      <alignment vertical="center"/>
    </xf>
    <xf numFmtId="164" fontId="7" fillId="3" borderId="8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1" fillId="7" borderId="2" xfId="0" applyFont="1" applyFill="1" applyBorder="1" applyAlignment="1">
      <alignment vertical="center"/>
    </xf>
    <xf numFmtId="0" fontId="12" fillId="7" borderId="2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164" fontId="8" fillId="5" borderId="6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 wrapText="1"/>
    </xf>
    <xf numFmtId="0" fontId="15" fillId="9" borderId="1" xfId="0" applyFont="1" applyFill="1" applyBorder="1" applyAlignment="1">
      <alignment horizontal="center" vertical="center"/>
    </xf>
    <xf numFmtId="164" fontId="15" fillId="9" borderId="1" xfId="0" applyNumberFormat="1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164" fontId="10" fillId="7" borderId="7" xfId="0" applyNumberFormat="1" applyFont="1" applyFill="1" applyBorder="1" applyAlignment="1">
      <alignment horizontal="right" vertical="center"/>
    </xf>
    <xf numFmtId="164" fontId="10" fillId="3" borderId="7" xfId="0" applyNumberFormat="1" applyFont="1" applyFill="1" applyBorder="1" applyAlignment="1">
      <alignment horizontal="right" vertical="center"/>
    </xf>
    <xf numFmtId="164" fontId="9" fillId="3" borderId="7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164" fontId="7" fillId="3" borderId="0" xfId="0" applyNumberFormat="1" applyFont="1" applyFill="1" applyAlignment="1">
      <alignment horizontal="right" vertical="center"/>
    </xf>
    <xf numFmtId="164" fontId="15" fillId="9" borderId="1" xfId="0" applyNumberFormat="1" applyFont="1" applyFill="1" applyBorder="1" applyAlignment="1">
      <alignment horizontal="right" vertical="center"/>
    </xf>
    <xf numFmtId="164" fontId="10" fillId="0" borderId="7" xfId="0" applyNumberFormat="1" applyFont="1" applyBorder="1" applyAlignment="1">
      <alignment horizontal="right" vertical="center"/>
    </xf>
    <xf numFmtId="2" fontId="10" fillId="7" borderId="7" xfId="0" applyNumberFormat="1" applyFont="1" applyFill="1" applyBorder="1" applyAlignment="1">
      <alignment horizontal="right" vertical="center"/>
    </xf>
    <xf numFmtId="2" fontId="10" fillId="3" borderId="7" xfId="0" applyNumberFormat="1" applyFont="1" applyFill="1" applyBorder="1" applyAlignment="1">
      <alignment horizontal="right" vertical="center"/>
    </xf>
    <xf numFmtId="2" fontId="10" fillId="4" borderId="7" xfId="0" applyNumberFormat="1" applyFont="1" applyFill="1" applyBorder="1" applyAlignment="1">
      <alignment horizontal="right" vertical="center"/>
    </xf>
    <xf numFmtId="164" fontId="10" fillId="4" borderId="7" xfId="0" applyNumberFormat="1" applyFont="1" applyFill="1" applyBorder="1" applyAlignment="1">
      <alignment horizontal="right" vertical="center"/>
    </xf>
    <xf numFmtId="0" fontId="4" fillId="8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8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</cellXfs>
  <cellStyles count="113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/>
    <cellStyle name="Normal" xfId="0" builtinId="0"/>
  </cellStyles>
  <dxfs count="0"/>
  <tableStyles count="0" defaultTableStyle="TableStyleMedium9" defaultPivotStyle="PivotStyleMedium4"/>
  <colors>
    <mruColors>
      <color rgb="FF2E008B"/>
      <color rgb="FF008EAA"/>
      <color rgb="FF178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190500</xdr:colOff>
      <xdr:row>6</xdr:row>
      <xdr:rowOff>95250</xdr:rowOff>
    </xdr:to>
    <xdr:pic>
      <xdr:nvPicPr>
        <xdr:cNvPr id="3" name="Picture 2" descr="Corvirtus and ATS OnDemand | ATS OnDemand">
          <a:extLst>
            <a:ext uri="{FF2B5EF4-FFF2-40B4-BE49-F238E27FC236}">
              <a16:creationId xmlns:a16="http://schemas.microsoft.com/office/drawing/2014/main" id="{8B4C45E7-9617-B6A1-C537-44B9FB5E2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15000" cy="202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13"/>
  <sheetViews>
    <sheetView workbookViewId="0">
      <selection activeCell="E6" sqref="E6"/>
    </sheetView>
  </sheetViews>
  <sheetFormatPr defaultColWidth="10.796875" defaultRowHeight="25.8" x14ac:dyDescent="0.5"/>
  <cols>
    <col min="1" max="1" width="8.796875" style="1" customWidth="1"/>
    <col min="2" max="2" width="63.69921875" style="3" customWidth="1"/>
    <col min="3" max="16384" width="10.796875" style="1"/>
  </cols>
  <sheetData>
    <row r="3" spans="2:2" ht="15.6" x14ac:dyDescent="0.3">
      <c r="B3"/>
    </row>
    <row r="5" spans="2:2" x14ac:dyDescent="0.5">
      <c r="B5" s="2"/>
    </row>
    <row r="6" spans="2:2" ht="34.950000000000003" customHeight="1" x14ac:dyDescent="0.3">
      <c r="B6" s="38" t="s">
        <v>1</v>
      </c>
    </row>
    <row r="8" spans="2:2" x14ac:dyDescent="0.5">
      <c r="B8" s="3" t="s">
        <v>8</v>
      </c>
    </row>
    <row r="9" spans="2:2" x14ac:dyDescent="0.5">
      <c r="B9" s="3" t="s">
        <v>26</v>
      </c>
    </row>
    <row r="11" spans="2:2" ht="34.950000000000003" customHeight="1" x14ac:dyDescent="0.3">
      <c r="B11" s="38" t="s">
        <v>0</v>
      </c>
    </row>
    <row r="13" spans="2:2" x14ac:dyDescent="0.5">
      <c r="B13" s="39" t="s">
        <v>47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9"/>
  <sheetViews>
    <sheetView tabSelected="1" topLeftCell="A10" zoomScale="70" zoomScaleNormal="70" workbookViewId="0">
      <selection activeCell="D21" sqref="D21"/>
    </sheetView>
  </sheetViews>
  <sheetFormatPr defaultColWidth="10.796875" defaultRowHeight="15.6" x14ac:dyDescent="0.3"/>
  <cols>
    <col min="1" max="1" width="4.19921875" style="4" customWidth="1"/>
    <col min="2" max="2" width="60.5" style="4" customWidth="1"/>
    <col min="3" max="3" width="20.296875" style="5" customWidth="1"/>
    <col min="4" max="4" width="89" style="4" customWidth="1"/>
    <col min="5" max="16384" width="10.796875" style="4"/>
  </cols>
  <sheetData>
    <row r="1" spans="2:4" ht="25.05" customHeight="1" x14ac:dyDescent="0.3"/>
    <row r="2" spans="2:4" ht="70.05" customHeight="1" x14ac:dyDescent="0.3">
      <c r="B2" s="40" t="s">
        <v>19</v>
      </c>
      <c r="C2" s="41"/>
      <c r="D2" s="42"/>
    </row>
    <row r="3" spans="2:4" ht="19.95" customHeight="1" x14ac:dyDescent="0.3"/>
    <row r="4" spans="2:4" ht="34.950000000000003" customHeight="1" x14ac:dyDescent="0.3">
      <c r="B4" s="23" t="s">
        <v>11</v>
      </c>
      <c r="C4" s="24" t="s">
        <v>2</v>
      </c>
      <c r="D4" s="25" t="s">
        <v>3</v>
      </c>
    </row>
    <row r="5" spans="2:4" s="6" customFormat="1" ht="19.95" customHeight="1" x14ac:dyDescent="0.3">
      <c r="B5" s="7" t="s">
        <v>4</v>
      </c>
      <c r="C5" s="27">
        <v>45000</v>
      </c>
      <c r="D5" s="8"/>
    </row>
    <row r="6" spans="2:4" s="6" customFormat="1" ht="19.95" customHeight="1" x14ac:dyDescent="0.3">
      <c r="B6" s="9" t="s">
        <v>12</v>
      </c>
      <c r="C6" s="28">
        <f>0.3*C5</f>
        <v>13500</v>
      </c>
      <c r="D6" s="10" t="s">
        <v>5</v>
      </c>
    </row>
    <row r="7" spans="2:4" s="6" customFormat="1" ht="19.95" customHeight="1" x14ac:dyDescent="0.3">
      <c r="B7" s="11" t="s">
        <v>20</v>
      </c>
      <c r="C7" s="29">
        <f>(C5+C6)/235</f>
        <v>248.93617021276594</v>
      </c>
      <c r="D7" s="12" t="s">
        <v>6</v>
      </c>
    </row>
    <row r="8" spans="2:4" ht="13.95" customHeight="1" x14ac:dyDescent="0.3">
      <c r="B8" s="13"/>
      <c r="C8" s="30"/>
      <c r="D8" s="15"/>
    </row>
    <row r="9" spans="2:4" ht="19.95" customHeight="1" x14ac:dyDescent="0.3">
      <c r="C9" s="31"/>
    </row>
    <row r="10" spans="2:4" ht="58.05" customHeight="1" x14ac:dyDescent="0.3">
      <c r="B10" s="26" t="s">
        <v>21</v>
      </c>
      <c r="C10" s="32" t="s">
        <v>2</v>
      </c>
      <c r="D10" s="25" t="s">
        <v>3</v>
      </c>
    </row>
    <row r="11" spans="2:4" ht="19.95" customHeight="1" x14ac:dyDescent="0.3">
      <c r="B11" s="16" t="s">
        <v>29</v>
      </c>
      <c r="C11" s="33">
        <f>0.37*C7</f>
        <v>92.106382978723403</v>
      </c>
      <c r="D11" s="10" t="s">
        <v>32</v>
      </c>
    </row>
    <row r="12" spans="2:4" ht="19.95" customHeight="1" x14ac:dyDescent="0.3">
      <c r="B12" s="7" t="s">
        <v>7</v>
      </c>
      <c r="C12" s="34">
        <v>90</v>
      </c>
      <c r="D12" s="17"/>
    </row>
    <row r="13" spans="2:4" ht="19.95" customHeight="1" x14ac:dyDescent="0.3">
      <c r="B13" s="11" t="s">
        <v>30</v>
      </c>
      <c r="C13" s="29">
        <f>C11*C12</f>
        <v>8289.5744680851058</v>
      </c>
      <c r="D13" s="12"/>
    </row>
    <row r="14" spans="2:4" ht="13.95" customHeight="1" x14ac:dyDescent="0.3">
      <c r="B14" s="13"/>
      <c r="C14" s="30"/>
      <c r="D14" s="15"/>
    </row>
    <row r="15" spans="2:4" ht="13.95" customHeight="1" x14ac:dyDescent="0.3">
      <c r="C15" s="31"/>
    </row>
    <row r="16" spans="2:4" ht="34.950000000000003" customHeight="1" x14ac:dyDescent="0.3">
      <c r="B16" s="23" t="s">
        <v>43</v>
      </c>
      <c r="C16" s="32" t="s">
        <v>2</v>
      </c>
      <c r="D16" s="25" t="s">
        <v>3</v>
      </c>
    </row>
    <row r="17" spans="2:4" ht="19.95" customHeight="1" x14ac:dyDescent="0.3">
      <c r="B17" s="7" t="s">
        <v>41</v>
      </c>
      <c r="C17" s="27">
        <v>75000</v>
      </c>
      <c r="D17" s="17"/>
    </row>
    <row r="18" spans="2:4" ht="19.95" customHeight="1" x14ac:dyDescent="0.3">
      <c r="B18" s="9" t="s">
        <v>10</v>
      </c>
      <c r="C18" s="28">
        <f>(C17/235)/7.5</f>
        <v>42.553191489361701</v>
      </c>
      <c r="D18" s="12" t="s">
        <v>31</v>
      </c>
    </row>
    <row r="19" spans="2:4" ht="19.95" customHeight="1" x14ac:dyDescent="0.3">
      <c r="B19" s="9" t="s">
        <v>35</v>
      </c>
      <c r="C19" s="28">
        <f>C18*3</f>
        <v>127.65957446808511</v>
      </c>
      <c r="D19" s="10" t="s">
        <v>48</v>
      </c>
    </row>
    <row r="20" spans="2:4" ht="19.95" customHeight="1" x14ac:dyDescent="0.3">
      <c r="B20" s="7" t="s">
        <v>36</v>
      </c>
      <c r="C20" s="27">
        <v>500</v>
      </c>
      <c r="D20" s="18"/>
    </row>
    <row r="21" spans="2:4" ht="19.95" customHeight="1" x14ac:dyDescent="0.3">
      <c r="B21" s="7" t="s">
        <v>33</v>
      </c>
      <c r="C21" s="34">
        <v>20</v>
      </c>
      <c r="D21" s="17"/>
    </row>
    <row r="22" spans="2:4" ht="19.95" customHeight="1" x14ac:dyDescent="0.3">
      <c r="B22" s="7" t="s">
        <v>34</v>
      </c>
      <c r="C22" s="34">
        <v>10</v>
      </c>
      <c r="D22" s="17"/>
    </row>
    <row r="23" spans="2:4" ht="19.95" customHeight="1" x14ac:dyDescent="0.3">
      <c r="B23" s="9" t="s">
        <v>9</v>
      </c>
      <c r="C23" s="35">
        <f>C21+C22</f>
        <v>30</v>
      </c>
      <c r="D23" s="10"/>
    </row>
    <row r="24" spans="2:4" ht="19.95" customHeight="1" x14ac:dyDescent="0.3">
      <c r="B24" s="7" t="s">
        <v>37</v>
      </c>
      <c r="C24" s="27">
        <v>500</v>
      </c>
      <c r="D24" s="17"/>
    </row>
    <row r="25" spans="2:4" ht="19.95" customHeight="1" x14ac:dyDescent="0.3">
      <c r="B25" s="7" t="s">
        <v>38</v>
      </c>
      <c r="C25" s="27">
        <v>200</v>
      </c>
      <c r="D25" s="17"/>
    </row>
    <row r="26" spans="2:4" ht="19.95" customHeight="1" x14ac:dyDescent="0.3">
      <c r="B26" s="11" t="s">
        <v>44</v>
      </c>
      <c r="C26" s="28">
        <f>C19+(C18*C23)+C24+C25</f>
        <v>2104.255319148936</v>
      </c>
      <c r="D26" s="12"/>
    </row>
    <row r="27" spans="2:4" ht="13.95" customHeight="1" x14ac:dyDescent="0.3">
      <c r="B27" s="13"/>
      <c r="C27" s="30"/>
      <c r="D27" s="15"/>
    </row>
    <row r="28" spans="2:4" ht="13.95" customHeight="1" x14ac:dyDescent="0.3">
      <c r="C28" s="31"/>
    </row>
    <row r="29" spans="2:4" ht="34.950000000000003" customHeight="1" x14ac:dyDescent="0.3">
      <c r="B29" s="23" t="s">
        <v>22</v>
      </c>
      <c r="C29" s="32" t="s">
        <v>2</v>
      </c>
      <c r="D29" s="25" t="s">
        <v>3</v>
      </c>
    </row>
    <row r="30" spans="2:4" s="6" customFormat="1" ht="19.95" customHeight="1" x14ac:dyDescent="0.3">
      <c r="B30" s="7" t="s">
        <v>39</v>
      </c>
      <c r="C30" s="27">
        <v>150000</v>
      </c>
      <c r="D30" s="17"/>
    </row>
    <row r="31" spans="2:4" s="6" customFormat="1" ht="19.95" customHeight="1" x14ac:dyDescent="0.3">
      <c r="B31" s="9" t="s">
        <v>40</v>
      </c>
      <c r="C31" s="28">
        <f>(C30/235)</f>
        <v>638.29787234042556</v>
      </c>
      <c r="D31" s="10" t="s">
        <v>6</v>
      </c>
    </row>
    <row r="32" spans="2:4" s="6" customFormat="1" ht="19.95" customHeight="1" x14ac:dyDescent="0.3">
      <c r="B32" s="7" t="s">
        <v>13</v>
      </c>
      <c r="C32" s="34">
        <v>10</v>
      </c>
      <c r="D32" s="17"/>
    </row>
    <row r="33" spans="2:4" s="6" customFormat="1" ht="19.95" customHeight="1" x14ac:dyDescent="0.3">
      <c r="B33" s="7" t="s">
        <v>25</v>
      </c>
      <c r="C33" s="27">
        <v>500</v>
      </c>
      <c r="D33" s="17"/>
    </row>
    <row r="34" spans="2:4" s="6" customFormat="1" ht="19.95" customHeight="1" x14ac:dyDescent="0.3">
      <c r="B34" s="11" t="s">
        <v>27</v>
      </c>
      <c r="C34" s="28">
        <f>(C31*C32)+C33</f>
        <v>6882.978723404256</v>
      </c>
      <c r="D34" s="12"/>
    </row>
    <row r="35" spans="2:4" ht="13.95" customHeight="1" x14ac:dyDescent="0.3">
      <c r="B35" s="13"/>
      <c r="C35" s="30"/>
      <c r="D35" s="15"/>
    </row>
    <row r="36" spans="2:4" x14ac:dyDescent="0.3">
      <c r="C36" s="31"/>
    </row>
    <row r="37" spans="2:4" ht="34.950000000000003" customHeight="1" x14ac:dyDescent="0.3">
      <c r="B37" s="23" t="s">
        <v>14</v>
      </c>
      <c r="C37" s="32" t="s">
        <v>2</v>
      </c>
      <c r="D37" s="23" t="s">
        <v>3</v>
      </c>
    </row>
    <row r="38" spans="2:4" s="6" customFormat="1" ht="18" x14ac:dyDescent="0.3">
      <c r="B38" s="9" t="s">
        <v>15</v>
      </c>
      <c r="C38" s="28">
        <f>C7</f>
        <v>248.93617021276594</v>
      </c>
      <c r="D38" s="10" t="s">
        <v>23</v>
      </c>
    </row>
    <row r="39" spans="2:4" s="6" customFormat="1" ht="18" x14ac:dyDescent="0.3">
      <c r="B39" s="19" t="s">
        <v>16</v>
      </c>
      <c r="C39" s="36">
        <v>90</v>
      </c>
      <c r="D39" s="20"/>
    </row>
    <row r="40" spans="2:4" s="6" customFormat="1" ht="36" x14ac:dyDescent="0.3">
      <c r="B40" s="19" t="s">
        <v>46</v>
      </c>
      <c r="C40" s="37">
        <v>100</v>
      </c>
      <c r="D40" s="22" t="s">
        <v>45</v>
      </c>
    </row>
    <row r="41" spans="2:4" s="6" customFormat="1" ht="18" x14ac:dyDescent="0.3">
      <c r="B41" s="11" t="s">
        <v>17</v>
      </c>
      <c r="C41" s="28">
        <f>0.5*(C38*C39)+C40*C39</f>
        <v>20202.127659574468</v>
      </c>
      <c r="D41" s="10" t="s">
        <v>24</v>
      </c>
    </row>
    <row r="42" spans="2:4" ht="13.95" customHeight="1" x14ac:dyDescent="0.3">
      <c r="B42" s="13"/>
      <c r="C42" s="14"/>
      <c r="D42" s="15"/>
    </row>
    <row r="44" spans="2:4" ht="31.05" customHeight="1" x14ac:dyDescent="0.3">
      <c r="B44" s="48" t="s">
        <v>28</v>
      </c>
      <c r="C44" s="49"/>
      <c r="D44" s="45" t="s">
        <v>42</v>
      </c>
    </row>
    <row r="45" spans="2:4" x14ac:dyDescent="0.3">
      <c r="B45" s="50"/>
      <c r="C45" s="51"/>
      <c r="D45" s="46"/>
    </row>
    <row r="46" spans="2:4" x14ac:dyDescent="0.3">
      <c r="B46" s="50"/>
      <c r="C46" s="51"/>
      <c r="D46" s="46"/>
    </row>
    <row r="47" spans="2:4" x14ac:dyDescent="0.3">
      <c r="B47" s="52"/>
      <c r="C47" s="53"/>
      <c r="D47" s="47"/>
    </row>
    <row r="49" spans="2:4" ht="49.95" customHeight="1" x14ac:dyDescent="0.3">
      <c r="B49" s="43" t="s">
        <v>18</v>
      </c>
      <c r="C49" s="44"/>
      <c r="D49" s="21">
        <f>C13+C26+C34+C41</f>
        <v>37478.936170212764</v>
      </c>
    </row>
  </sheetData>
  <mergeCells count="4">
    <mergeCell ref="B2:D2"/>
    <mergeCell ref="B49:C49"/>
    <mergeCell ref="D44:D47"/>
    <mergeCell ref="B44:C47"/>
  </mergeCells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41ABB2B93BF544BE4380366ECF8A47" ma:contentTypeVersion="13" ma:contentTypeDescription="Create a new document." ma:contentTypeScope="" ma:versionID="24adbbd6db66a01a1c0e592f77adbc80">
  <xsd:schema xmlns:xsd="http://www.w3.org/2001/XMLSchema" xmlns:xs="http://www.w3.org/2001/XMLSchema" xmlns:p="http://schemas.microsoft.com/office/2006/metadata/properties" xmlns:ns2="99fca3c0-f4e5-4891-8637-8dca0d28d303" xmlns:ns3="71081d33-4727-4318-a3f1-00c35dd0bad5" targetNamespace="http://schemas.microsoft.com/office/2006/metadata/properties" ma:root="true" ma:fieldsID="6d20c0b4431d457654183be5e2fe06e7" ns2:_="" ns3:_="">
    <xsd:import namespace="99fca3c0-f4e5-4891-8637-8dca0d28d303"/>
    <xsd:import namespace="71081d33-4727-4318-a3f1-00c35dd0ba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fca3c0-f4e5-4891-8637-8dca0d28d3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7d34130-9018-45ff-b1b6-033d5a3127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081d33-4727-4318-a3f1-00c35dd0bad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cb7e76-14d7-44f3-9a94-2e5d2a8a0404}" ma:internalName="TaxCatchAll" ma:showField="CatchAllData" ma:web="71081d33-4727-4318-a3f1-00c35dd0ba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609A8-74C1-4A56-8838-C9000144E5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DFCF4C-DAF9-4C90-A21B-F00F2C077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fca3c0-f4e5-4891-8637-8dca0d28d303"/>
    <ds:schemaRef ds:uri="71081d33-4727-4318-a3f1-00c35dd0ba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details</vt:lpstr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Ankush Gupta</dc:creator>
  <cp:lastModifiedBy>Jennifer Yugo</cp:lastModifiedBy>
  <cp:lastPrinted>2017-04-30T22:17:21Z</cp:lastPrinted>
  <dcterms:created xsi:type="dcterms:W3CDTF">2017-03-22T12:43:09Z</dcterms:created>
  <dcterms:modified xsi:type="dcterms:W3CDTF">2023-07-18T16:52:27Z</dcterms:modified>
</cp:coreProperties>
</file>